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585" windowWidth="10335" windowHeight="7365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<sst xmlns="http://schemas.openxmlformats.org/spreadsheetml/2006/main" count="89" uniqueCount="25">
  <si>
    <t>Запліднення</t>
  </si>
  <si>
    <t>Отел</t>
  </si>
  <si>
    <t>число</t>
  </si>
  <si>
    <t>місяць</t>
  </si>
  <si>
    <t>січень</t>
  </si>
  <si>
    <t>жовтень</t>
  </si>
  <si>
    <t>Тривалість  тільності, днів</t>
  </si>
  <si>
    <t>Рік запліднення</t>
  </si>
  <si>
    <t>тільність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</si>
  <si>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</si>
  <si>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</si>
  <si>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</si>
  <si>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</si>
  <si>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</si>
  <si>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</si>
  <si>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</si>
  <si>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</si>
  <si>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листопад</t>
  </si>
  <si>
    <t>грудень</t>
  </si>
  <si>
    <t>дата осіменіння</t>
  </si>
  <si>
    <t>кількість</t>
  </si>
  <si>
    <t>кількість тварин</t>
  </si>
  <si>
    <t>отел</t>
  </si>
  <si>
    <t>дата отелу</t>
  </si>
  <si>
    <t xml:space="preserve">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</si>
</sst>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7" borderId="0" xfId="0" applyFill="1" applyAlignment="1">
      <alignment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NumberFormat="1" applyAlignment="1">
      <alignment/>
    </xf>
    <xf numFmtId="0" fontId="0" fillId="37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8" fillId="35" borderId="1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7" fillId="39" borderId="18" xfId="0" applyFont="1" applyFill="1" applyBorder="1" applyAlignment="1" applyProtection="1">
      <alignment horizontal="center" vertical="center"/>
      <protection hidden="1"/>
    </xf>
    <xf numFmtId="0" fontId="28" fillId="39" borderId="19" xfId="0" applyFont="1" applyFill="1" applyBorder="1" applyAlignment="1" applyProtection="1">
      <alignment horizontal="center" vertical="center"/>
      <protection hidden="1"/>
    </xf>
    <xf numFmtId="0" fontId="37" fillId="37" borderId="20" xfId="0" applyFont="1" applyFill="1" applyBorder="1" applyAlignment="1" applyProtection="1">
      <alignment horizontal="center" vertical="center"/>
      <protection locked="0"/>
    </xf>
    <xf numFmtId="0" fontId="28" fillId="37" borderId="19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38" fillId="37" borderId="19" xfId="0" applyFont="1" applyFill="1" applyBorder="1" applyAlignment="1" applyProtection="1">
      <alignment horizontal="center" vertical="center"/>
      <protection locked="0"/>
    </xf>
    <xf numFmtId="0" fontId="38" fillId="37" borderId="2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49"/>
  <sheetViews>
    <sheetView showGridLines="0" showRowColHeaders="0" tabSelected="1" zoomScale="200" zoomScaleNormal="200" zoomScalePageLayoutView="0" workbookViewId="0" topLeftCell="A28">
      <selection activeCell="C30" sqref="C30"/>
    </sheetView>
  </sheetViews>
  <sheetFormatPr defaultColWidth="9.140625" defaultRowHeight="15"/>
  <cols>
    <col min="1" max="1" width="10.8515625" style="0" customWidth="1"/>
    <col min="2" max="2" width="14.7109375" style="0" customWidth="1"/>
    <col min="3" max="3" width="13.7109375" style="0" customWidth="1"/>
    <col min="4" max="5" width="11.00390625" style="0" bestFit="1" customWidth="1"/>
    <col min="6" max="7" width="10.140625" style="0" bestFit="1" customWidth="1"/>
    <col min="17" max="17" width="15.421875" style="0" customWidth="1"/>
  </cols>
  <sheetData>
    <row r="1" spans="4:17" ht="15" hidden="1">
      <c r="D1">
        <f>Q1</f>
        <v>284</v>
      </c>
      <c r="P1" t="s">
        <v>8</v>
      </c>
      <c r="Q1">
        <f>C33</f>
        <v>284</v>
      </c>
    </row>
    <row r="2" spans="18:29" ht="15" hidden="1"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34:64" ht="15" hidden="1">
      <c r="AH3">
        <v>1</v>
      </c>
      <c r="AI3">
        <v>2</v>
      </c>
      <c r="AJ3">
        <v>3</v>
      </c>
      <c r="AK3">
        <v>4</v>
      </c>
      <c r="AL3">
        <v>5</v>
      </c>
      <c r="AM3">
        <v>6</v>
      </c>
      <c r="AN3">
        <v>7</v>
      </c>
      <c r="AO3">
        <v>8</v>
      </c>
      <c r="AP3">
        <v>9</v>
      </c>
      <c r="AQ3">
        <v>10</v>
      </c>
      <c r="AR3">
        <v>11</v>
      </c>
      <c r="AS3">
        <v>12</v>
      </c>
      <c r="AT3">
        <v>13</v>
      </c>
      <c r="AU3">
        <v>14</v>
      </c>
      <c r="AV3">
        <v>15</v>
      </c>
      <c r="AW3">
        <v>16</v>
      </c>
      <c r="AX3">
        <v>17</v>
      </c>
      <c r="AY3">
        <v>18</v>
      </c>
      <c r="AZ3">
        <v>19</v>
      </c>
      <c r="BA3">
        <v>20</v>
      </c>
      <c r="BB3">
        <v>21</v>
      </c>
      <c r="BC3">
        <v>22</v>
      </c>
      <c r="BD3">
        <v>23</v>
      </c>
      <c r="BE3">
        <v>24</v>
      </c>
      <c r="BF3">
        <v>25</v>
      </c>
      <c r="BG3">
        <v>26</v>
      </c>
      <c r="BH3">
        <v>27</v>
      </c>
      <c r="BI3">
        <v>28</v>
      </c>
      <c r="BJ3">
        <v>29</v>
      </c>
      <c r="BK3">
        <v>30</v>
      </c>
      <c r="BL3">
        <v>31</v>
      </c>
    </row>
    <row r="4" ht="15" hidden="1"/>
    <row r="5" spans="4:62" ht="15" hidden="1"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  <c r="M5">
        <v>10</v>
      </c>
      <c r="N5">
        <v>11</v>
      </c>
      <c r="O5">
        <v>12</v>
      </c>
      <c r="AH5">
        <v>266</v>
      </c>
      <c r="AI5">
        <v>267</v>
      </c>
      <c r="AJ5">
        <v>268</v>
      </c>
      <c r="AK5">
        <v>269</v>
      </c>
      <c r="AL5">
        <v>270</v>
      </c>
      <c r="AM5">
        <v>271</v>
      </c>
      <c r="AN5">
        <v>272</v>
      </c>
      <c r="AO5">
        <v>273</v>
      </c>
      <c r="AP5">
        <v>274</v>
      </c>
      <c r="AQ5">
        <v>275</v>
      </c>
      <c r="AR5">
        <v>276</v>
      </c>
      <c r="AS5">
        <v>277</v>
      </c>
      <c r="AT5">
        <v>278</v>
      </c>
      <c r="AU5">
        <v>279</v>
      </c>
      <c r="AV5">
        <v>280</v>
      </c>
      <c r="AW5">
        <v>281</v>
      </c>
      <c r="AX5">
        <v>282</v>
      </c>
      <c r="AY5">
        <v>283</v>
      </c>
      <c r="AZ5">
        <v>284</v>
      </c>
      <c r="BA5">
        <v>285</v>
      </c>
      <c r="BB5">
        <v>286</v>
      </c>
      <c r="BC5">
        <v>287</v>
      </c>
      <c r="BD5">
        <v>288</v>
      </c>
      <c r="BE5">
        <v>289</v>
      </c>
      <c r="BF5">
        <v>290</v>
      </c>
      <c r="BG5">
        <v>291</v>
      </c>
      <c r="BH5">
        <v>292</v>
      </c>
      <c r="BI5">
        <v>293</v>
      </c>
      <c r="BJ5">
        <v>294</v>
      </c>
    </row>
    <row r="6" spans="4:64" ht="15" hidden="1">
      <c r="D6">
        <v>31</v>
      </c>
      <c r="E6">
        <f>A11</f>
        <v>29</v>
      </c>
      <c r="F6">
        <v>31</v>
      </c>
      <c r="G6">
        <v>30</v>
      </c>
      <c r="H6">
        <v>31</v>
      </c>
      <c r="I6">
        <v>30</v>
      </c>
      <c r="J6">
        <v>31</v>
      </c>
      <c r="K6">
        <v>31</v>
      </c>
      <c r="L6">
        <v>30</v>
      </c>
      <c r="M6">
        <v>31</v>
      </c>
      <c r="N6">
        <v>30</v>
      </c>
      <c r="O6">
        <v>31</v>
      </c>
      <c r="R6">
        <v>31</v>
      </c>
      <c r="S6">
        <v>28</v>
      </c>
      <c r="T6">
        <v>31</v>
      </c>
      <c r="U6">
        <v>30</v>
      </c>
      <c r="V6">
        <v>31</v>
      </c>
      <c r="W6">
        <v>30</v>
      </c>
      <c r="X6">
        <v>31</v>
      </c>
      <c r="Y6">
        <v>31</v>
      </c>
      <c r="Z6">
        <v>30</v>
      </c>
      <c r="AA6">
        <v>31</v>
      </c>
      <c r="AB6">
        <v>30</v>
      </c>
      <c r="AC6">
        <v>31</v>
      </c>
      <c r="AH6">
        <v>2011</v>
      </c>
      <c r="AI6">
        <v>2012</v>
      </c>
      <c r="AJ6">
        <v>2013</v>
      </c>
      <c r="AK6">
        <v>2014</v>
      </c>
      <c r="AL6">
        <v>2015</v>
      </c>
      <c r="AM6">
        <v>2016</v>
      </c>
      <c r="AN6">
        <v>2017</v>
      </c>
      <c r="AO6">
        <v>2018</v>
      </c>
      <c r="AP6">
        <v>2019</v>
      </c>
      <c r="AQ6">
        <v>2020</v>
      </c>
      <c r="AR6">
        <v>2021</v>
      </c>
      <c r="AS6">
        <v>2022</v>
      </c>
      <c r="AT6">
        <v>2023</v>
      </c>
      <c r="AU6">
        <v>2024</v>
      </c>
      <c r="AV6">
        <v>2025</v>
      </c>
      <c r="AW6">
        <v>2026</v>
      </c>
      <c r="AX6">
        <v>2027</v>
      </c>
      <c r="AY6">
        <v>2028</v>
      </c>
      <c r="AZ6">
        <v>2029</v>
      </c>
      <c r="BA6">
        <v>2030</v>
      </c>
      <c r="BB6">
        <v>2031</v>
      </c>
      <c r="BC6">
        <v>2032</v>
      </c>
      <c r="BD6">
        <v>2033</v>
      </c>
      <c r="BE6">
        <v>2034</v>
      </c>
      <c r="BF6">
        <v>2035</v>
      </c>
      <c r="BG6">
        <v>2036</v>
      </c>
      <c r="BH6">
        <v>2037</v>
      </c>
      <c r="BI6">
        <v>2038</v>
      </c>
      <c r="BJ6">
        <v>2039</v>
      </c>
      <c r="BK6">
        <v>2040</v>
      </c>
      <c r="BL6">
        <v>2041</v>
      </c>
    </row>
    <row r="7" spans="4:33" ht="15" hidden="1">
      <c r="D7" s="2" t="s">
        <v>4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5</v>
      </c>
      <c r="N7" s="2" t="s">
        <v>17</v>
      </c>
      <c r="O7" s="2" t="s">
        <v>18</v>
      </c>
      <c r="R7" s="3" t="s">
        <v>4</v>
      </c>
      <c r="S7" s="4" t="s">
        <v>9</v>
      </c>
      <c r="T7" s="5" t="s">
        <v>10</v>
      </c>
      <c r="U7" s="6" t="s">
        <v>11</v>
      </c>
      <c r="V7" s="7" t="s">
        <v>12</v>
      </c>
      <c r="W7" s="8" t="s">
        <v>13</v>
      </c>
      <c r="X7" s="9" t="s">
        <v>14</v>
      </c>
      <c r="Y7" s="10" t="s">
        <v>15</v>
      </c>
      <c r="Z7" s="11" t="s">
        <v>16</v>
      </c>
      <c r="AA7" s="12" t="s">
        <v>5</v>
      </c>
      <c r="AB7" s="13" t="s">
        <v>17</v>
      </c>
      <c r="AC7" s="14" t="s">
        <v>18</v>
      </c>
      <c r="AG7" t="s">
        <v>4</v>
      </c>
    </row>
    <row r="8" spans="3:33" ht="15" hidden="1">
      <c r="C8" t="s">
        <v>2</v>
      </c>
      <c r="D8">
        <f>R8</f>
        <v>0</v>
      </c>
      <c r="E8">
        <f aca="true" t="shared" si="0" ref="E8:O8">S8</f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10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Q8" t="s">
        <v>19</v>
      </c>
      <c r="R8">
        <f>IF($AE$22=R7,$AE$21,0)</f>
        <v>0</v>
      </c>
      <c r="S8">
        <f aca="true" t="shared" si="1" ref="S8:AC8">IF($AE$22=S7,$AE$21,0)</f>
        <v>0</v>
      </c>
      <c r="T8">
        <f t="shared" si="1"/>
        <v>0</v>
      </c>
      <c r="U8">
        <f t="shared" si="1"/>
        <v>0</v>
      </c>
      <c r="V8">
        <f t="shared" si="1"/>
        <v>0</v>
      </c>
      <c r="W8">
        <f t="shared" si="1"/>
        <v>10</v>
      </c>
      <c r="X8">
        <f t="shared" si="1"/>
        <v>0</v>
      </c>
      <c r="Y8">
        <f t="shared" si="1"/>
        <v>0</v>
      </c>
      <c r="Z8">
        <f t="shared" si="1"/>
        <v>0</v>
      </c>
      <c r="AA8">
        <f t="shared" si="1"/>
        <v>0</v>
      </c>
      <c r="AB8">
        <f t="shared" si="1"/>
        <v>0</v>
      </c>
      <c r="AC8">
        <f t="shared" si="1"/>
        <v>0</v>
      </c>
      <c r="AG8" t="s">
        <v>9</v>
      </c>
    </row>
    <row r="9" spans="3:33" ht="15" hidden="1">
      <c r="C9" t="s">
        <v>20</v>
      </c>
      <c r="D9">
        <v>2</v>
      </c>
      <c r="Q9" t="s">
        <v>21</v>
      </c>
      <c r="AG9" t="s">
        <v>10</v>
      </c>
    </row>
    <row r="10" spans="3:33" ht="15" hidden="1">
      <c r="C10" t="s">
        <v>2</v>
      </c>
      <c r="D10" t="str">
        <f>IF(O24="б",D26,IF(E24="м",D25,IF(OR(D24="м",D24="б"),"-",D24)))</f>
        <v>-</v>
      </c>
      <c r="E10" t="str">
        <f aca="true" t="shared" si="2" ref="E10:M10">IF(D24="б",E26,IF(F24="м",E25,IF(OR(E24="м",E24="б"),"-",E24)))</f>
        <v>-</v>
      </c>
      <c r="F10">
        <f t="shared" si="2"/>
        <v>20</v>
      </c>
      <c r="G10" t="str">
        <f t="shared" si="2"/>
        <v>-</v>
      </c>
      <c r="H10" t="str">
        <f t="shared" si="2"/>
        <v>-</v>
      </c>
      <c r="I10" t="str">
        <f t="shared" si="2"/>
        <v>-</v>
      </c>
      <c r="J10" t="str">
        <f t="shared" si="2"/>
        <v>-</v>
      </c>
      <c r="K10" t="str">
        <f t="shared" si="2"/>
        <v>-</v>
      </c>
      <c r="L10" t="str">
        <f t="shared" si="2"/>
        <v>-</v>
      </c>
      <c r="M10" t="str">
        <f t="shared" si="2"/>
        <v>-</v>
      </c>
      <c r="N10" t="str">
        <f>IF(M24="б",N26,IF(O24="м",N25,IF(OR(N24="м",N24="б"),"-",N24)))</f>
        <v>-</v>
      </c>
      <c r="O10" t="str">
        <f>IF(N24="б",O26,IF(D24="м",O25,IF(OR(O24="м",O24="б"),"-",O24)))</f>
        <v>-</v>
      </c>
      <c r="AG10" t="s">
        <v>11</v>
      </c>
    </row>
    <row r="11" spans="1:33" ht="15" hidden="1">
      <c r="A11">
        <f>IF(OR(C31=D7,C31=E7,C31=F7),A15,B15)</f>
        <v>29</v>
      </c>
      <c r="C11" t="s">
        <v>22</v>
      </c>
      <c r="AG11" t="s">
        <v>12</v>
      </c>
    </row>
    <row r="12" spans="4:33" ht="15" hidden="1">
      <c r="D12">
        <f>D6-D8</f>
        <v>31</v>
      </c>
      <c r="E12">
        <f aca="true" t="shared" si="3" ref="E12:O12">E6-E8</f>
        <v>29</v>
      </c>
      <c r="F12">
        <f t="shared" si="3"/>
        <v>31</v>
      </c>
      <c r="G12">
        <f t="shared" si="3"/>
        <v>30</v>
      </c>
      <c r="H12">
        <f t="shared" si="3"/>
        <v>31</v>
      </c>
      <c r="I12">
        <f t="shared" si="3"/>
        <v>20</v>
      </c>
      <c r="J12">
        <f t="shared" si="3"/>
        <v>31</v>
      </c>
      <c r="K12">
        <f t="shared" si="3"/>
        <v>31</v>
      </c>
      <c r="L12">
        <f t="shared" si="3"/>
        <v>30</v>
      </c>
      <c r="M12">
        <f t="shared" si="3"/>
        <v>31</v>
      </c>
      <c r="N12">
        <f t="shared" si="3"/>
        <v>30</v>
      </c>
      <c r="O12">
        <f t="shared" si="3"/>
        <v>31</v>
      </c>
      <c r="R12" s="2" t="s">
        <v>4</v>
      </c>
      <c r="S12" s="2" t="s">
        <v>9</v>
      </c>
      <c r="T12" s="2" t="s">
        <v>10</v>
      </c>
      <c r="U12" s="2" t="s">
        <v>11</v>
      </c>
      <c r="V12" s="2" t="s">
        <v>12</v>
      </c>
      <c r="W12" s="2" t="s">
        <v>13</v>
      </c>
      <c r="X12" s="2" t="s">
        <v>14</v>
      </c>
      <c r="Y12" s="2" t="s">
        <v>15</v>
      </c>
      <c r="Z12" s="2" t="s">
        <v>16</v>
      </c>
      <c r="AA12" s="2" t="s">
        <v>5</v>
      </c>
      <c r="AB12" s="2" t="s">
        <v>17</v>
      </c>
      <c r="AC12" s="2" t="s">
        <v>18</v>
      </c>
      <c r="AG12" t="s">
        <v>13</v>
      </c>
    </row>
    <row r="13" spans="4:33" ht="15" hidden="1">
      <c r="D13" s="15">
        <f>$D$1-D12</f>
        <v>253</v>
      </c>
      <c r="E13">
        <f aca="true" t="shared" si="4" ref="E13:O13">$D$1-E12</f>
        <v>255</v>
      </c>
      <c r="F13">
        <f t="shared" si="4"/>
        <v>253</v>
      </c>
      <c r="G13">
        <f t="shared" si="4"/>
        <v>254</v>
      </c>
      <c r="H13">
        <f t="shared" si="4"/>
        <v>253</v>
      </c>
      <c r="I13">
        <f t="shared" si="4"/>
        <v>264</v>
      </c>
      <c r="J13">
        <f t="shared" si="4"/>
        <v>253</v>
      </c>
      <c r="K13">
        <f t="shared" si="4"/>
        <v>253</v>
      </c>
      <c r="L13">
        <f t="shared" si="4"/>
        <v>254</v>
      </c>
      <c r="M13">
        <f t="shared" si="4"/>
        <v>253</v>
      </c>
      <c r="N13">
        <f t="shared" si="4"/>
        <v>254</v>
      </c>
      <c r="O13">
        <f t="shared" si="4"/>
        <v>253</v>
      </c>
      <c r="Q13" s="43" t="s">
        <v>23</v>
      </c>
      <c r="R13" s="16" t="str">
        <f>IF(OR(D24="б",D24="м",D24="-"),"-",D24)</f>
        <v>-</v>
      </c>
      <c r="S13" s="17" t="str">
        <f aca="true" t="shared" si="5" ref="S13:AC15">IF(OR(E24="б",E24="м",E24="-"),"-",E24)</f>
        <v>-</v>
      </c>
      <c r="T13" s="18">
        <f t="shared" si="5"/>
        <v>20</v>
      </c>
      <c r="U13" s="19" t="str">
        <f t="shared" si="5"/>
        <v>-</v>
      </c>
      <c r="V13" s="20" t="str">
        <f t="shared" si="5"/>
        <v>-</v>
      </c>
      <c r="W13" s="21" t="str">
        <f t="shared" si="5"/>
        <v>-</v>
      </c>
      <c r="X13" s="22" t="str">
        <f t="shared" si="5"/>
        <v>-</v>
      </c>
      <c r="Y13" s="23" t="str">
        <f t="shared" si="5"/>
        <v>-</v>
      </c>
      <c r="Z13" s="24" t="str">
        <f t="shared" si="5"/>
        <v>-</v>
      </c>
      <c r="AA13" s="25" t="str">
        <f t="shared" si="5"/>
        <v>-</v>
      </c>
      <c r="AB13" s="26" t="str">
        <f t="shared" si="5"/>
        <v>-</v>
      </c>
      <c r="AC13" s="27" t="str">
        <f t="shared" si="5"/>
        <v>-</v>
      </c>
      <c r="AG13" t="s">
        <v>14</v>
      </c>
    </row>
    <row r="14" spans="4:33" ht="15" hidden="1">
      <c r="D14">
        <f>O13-D6</f>
        <v>222</v>
      </c>
      <c r="E14" s="15">
        <f>D13-E6</f>
        <v>224</v>
      </c>
      <c r="F14">
        <f aca="true" t="shared" si="6" ref="F14:M14">E13-F6</f>
        <v>224</v>
      </c>
      <c r="G14">
        <f t="shared" si="6"/>
        <v>223</v>
      </c>
      <c r="H14">
        <f t="shared" si="6"/>
        <v>223</v>
      </c>
      <c r="I14">
        <f t="shared" si="6"/>
        <v>223</v>
      </c>
      <c r="J14">
        <f t="shared" si="6"/>
        <v>233</v>
      </c>
      <c r="K14">
        <f t="shared" si="6"/>
        <v>222</v>
      </c>
      <c r="L14">
        <f t="shared" si="6"/>
        <v>223</v>
      </c>
      <c r="M14">
        <f t="shared" si="6"/>
        <v>223</v>
      </c>
      <c r="N14">
        <f>M13-N6</f>
        <v>223</v>
      </c>
      <c r="O14">
        <f>N13-O6</f>
        <v>223</v>
      </c>
      <c r="Q14" s="43"/>
      <c r="R14" s="17" t="str">
        <f>IF(OR(D25="б",D25="м",D25="-"),"-",D25)</f>
        <v>-</v>
      </c>
      <c r="S14" s="18" t="str">
        <f t="shared" si="5"/>
        <v>-</v>
      </c>
      <c r="T14" s="19" t="str">
        <f t="shared" si="5"/>
        <v>-</v>
      </c>
      <c r="U14" s="20" t="str">
        <f t="shared" si="5"/>
        <v>-</v>
      </c>
      <c r="V14" s="21" t="str">
        <f t="shared" si="5"/>
        <v>-</v>
      </c>
      <c r="W14" s="22" t="str">
        <f t="shared" si="5"/>
        <v>-</v>
      </c>
      <c r="X14" s="23" t="str">
        <f t="shared" si="5"/>
        <v>-</v>
      </c>
      <c r="Y14" s="24" t="str">
        <f t="shared" si="5"/>
        <v>-</v>
      </c>
      <c r="Z14" s="25" t="str">
        <f t="shared" si="5"/>
        <v>-</v>
      </c>
      <c r="AA14" s="26" t="str">
        <f t="shared" si="5"/>
        <v>-</v>
      </c>
      <c r="AB14" s="27" t="str">
        <f t="shared" si="5"/>
        <v>-</v>
      </c>
      <c r="AC14" s="16" t="str">
        <f t="shared" si="5"/>
        <v>-</v>
      </c>
      <c r="AG14" t="s">
        <v>15</v>
      </c>
    </row>
    <row r="15" spans="1:33" ht="15" hidden="1">
      <c r="A15">
        <f>IF(MOD(C34-2012,4)=0,29,28)</f>
        <v>28</v>
      </c>
      <c r="B15">
        <f>IF(MOD(A16-2012,4)=0,29,28)</f>
        <v>29</v>
      </c>
      <c r="D15" s="28">
        <f>O14-D6</f>
        <v>192</v>
      </c>
      <c r="E15" s="28">
        <f>D14-E6</f>
        <v>193</v>
      </c>
      <c r="F15" s="29">
        <f aca="true" t="shared" si="7" ref="F15:O15">E14-F6</f>
        <v>193</v>
      </c>
      <c r="G15" s="28">
        <f t="shared" si="7"/>
        <v>194</v>
      </c>
      <c r="H15" s="28">
        <f t="shared" si="7"/>
        <v>192</v>
      </c>
      <c r="I15" s="28">
        <f t="shared" si="7"/>
        <v>193</v>
      </c>
      <c r="J15" s="28">
        <f t="shared" si="7"/>
        <v>192</v>
      </c>
      <c r="K15" s="28">
        <f t="shared" si="7"/>
        <v>202</v>
      </c>
      <c r="L15" s="28">
        <f t="shared" si="7"/>
        <v>192</v>
      </c>
      <c r="M15" s="28">
        <f t="shared" si="7"/>
        <v>192</v>
      </c>
      <c r="N15" s="28">
        <f t="shared" si="7"/>
        <v>193</v>
      </c>
      <c r="O15" s="28">
        <f t="shared" si="7"/>
        <v>192</v>
      </c>
      <c r="Q15" s="43"/>
      <c r="R15" s="27" t="str">
        <f>IF(OR(D26="б",D26="м",D26="-"),"-",D26)</f>
        <v>-</v>
      </c>
      <c r="S15" s="16" t="str">
        <f t="shared" si="5"/>
        <v>-</v>
      </c>
      <c r="T15" s="17" t="str">
        <f t="shared" si="5"/>
        <v>-</v>
      </c>
      <c r="U15" s="18" t="str">
        <f t="shared" si="5"/>
        <v>-</v>
      </c>
      <c r="V15" s="19" t="str">
        <f t="shared" si="5"/>
        <v>-</v>
      </c>
      <c r="W15" s="20" t="str">
        <f t="shared" si="5"/>
        <v>-</v>
      </c>
      <c r="X15" s="21" t="str">
        <f t="shared" si="5"/>
        <v>-</v>
      </c>
      <c r="Y15" s="22" t="str">
        <f t="shared" si="5"/>
        <v>-</v>
      </c>
      <c r="Z15" s="23" t="str">
        <f t="shared" si="5"/>
        <v>-</v>
      </c>
      <c r="AA15" s="24" t="str">
        <f t="shared" si="5"/>
        <v>-</v>
      </c>
      <c r="AB15" s="25" t="str">
        <f t="shared" si="5"/>
        <v>-</v>
      </c>
      <c r="AC15" s="26" t="str">
        <f t="shared" si="5"/>
        <v>-</v>
      </c>
      <c r="AG15" t="s">
        <v>16</v>
      </c>
    </row>
    <row r="16" spans="1:33" ht="15" hidden="1">
      <c r="A16">
        <f>C34+1</f>
        <v>2012</v>
      </c>
      <c r="D16">
        <f>O15-D6</f>
        <v>161</v>
      </c>
      <c r="E16">
        <f>D15-E6</f>
        <v>163</v>
      </c>
      <c r="F16">
        <f aca="true" t="shared" si="8" ref="F16:O16">E15-F6</f>
        <v>162</v>
      </c>
      <c r="G16" s="15">
        <f t="shared" si="8"/>
        <v>163</v>
      </c>
      <c r="H16">
        <f t="shared" si="8"/>
        <v>163</v>
      </c>
      <c r="I16">
        <f t="shared" si="8"/>
        <v>162</v>
      </c>
      <c r="J16">
        <f t="shared" si="8"/>
        <v>162</v>
      </c>
      <c r="K16">
        <f t="shared" si="8"/>
        <v>161</v>
      </c>
      <c r="L16">
        <f t="shared" si="8"/>
        <v>172</v>
      </c>
      <c r="M16">
        <f t="shared" si="8"/>
        <v>161</v>
      </c>
      <c r="N16">
        <f t="shared" si="8"/>
        <v>162</v>
      </c>
      <c r="O16">
        <f t="shared" si="8"/>
        <v>162</v>
      </c>
      <c r="R16" t="str">
        <f>IF(R13="-","-",U9)</f>
        <v>-</v>
      </c>
      <c r="S16" t="str">
        <f aca="true" t="shared" si="9" ref="S16:Y16">IF(S13="-","-",V9)</f>
        <v>-</v>
      </c>
      <c r="T16">
        <f t="shared" si="9"/>
        <v>0</v>
      </c>
      <c r="U16" t="str">
        <f t="shared" si="9"/>
        <v>-</v>
      </c>
      <c r="V16" t="str">
        <f t="shared" si="9"/>
        <v>-</v>
      </c>
      <c r="W16" t="str">
        <f t="shared" si="9"/>
        <v>-</v>
      </c>
      <c r="X16" t="str">
        <f t="shared" si="9"/>
        <v>-</v>
      </c>
      <c r="Y16" t="str">
        <f t="shared" si="9"/>
        <v>-</v>
      </c>
      <c r="Z16" t="str">
        <f>IF(Z13="-","-",AC9)</f>
        <v>-</v>
      </c>
      <c r="AA16" t="str">
        <f>IF(AA13="-","-",R9)</f>
        <v>-</v>
      </c>
      <c r="AB16" t="str">
        <f>IF(AB13="-","-",S9)</f>
        <v>-</v>
      </c>
      <c r="AC16" t="str">
        <f>IF(AC13="-","-",T9)</f>
        <v>-</v>
      </c>
      <c r="AG16" t="s">
        <v>5</v>
      </c>
    </row>
    <row r="17" spans="4:33" ht="15" hidden="1">
      <c r="D17">
        <f>O16-$D$6</f>
        <v>131</v>
      </c>
      <c r="E17">
        <f>D16-$E$6</f>
        <v>132</v>
      </c>
      <c r="F17">
        <f>E16-$F$6</f>
        <v>132</v>
      </c>
      <c r="G17">
        <f>F16-$G$6</f>
        <v>132</v>
      </c>
      <c r="H17" s="15">
        <f>G16-$H$6</f>
        <v>132</v>
      </c>
      <c r="I17">
        <f>H16-$I$6</f>
        <v>133</v>
      </c>
      <c r="J17">
        <f>I16-$J$6</f>
        <v>131</v>
      </c>
      <c r="K17">
        <f>J16-$K$6</f>
        <v>131</v>
      </c>
      <c r="L17">
        <f>K16-$L$6</f>
        <v>131</v>
      </c>
      <c r="M17">
        <f>L16-$M$6</f>
        <v>141</v>
      </c>
      <c r="N17">
        <f>M16-$N$6</f>
        <v>131</v>
      </c>
      <c r="O17">
        <f>N16-$O$6</f>
        <v>131</v>
      </c>
      <c r="R17" t="str">
        <f>IF(R14="-","-",V9)</f>
        <v>-</v>
      </c>
      <c r="S17" t="str">
        <f aca="true" t="shared" si="10" ref="S17:Z17">IF(S14="-","-",W9)</f>
        <v>-</v>
      </c>
      <c r="T17" t="str">
        <f t="shared" si="10"/>
        <v>-</v>
      </c>
      <c r="U17" t="str">
        <f t="shared" si="10"/>
        <v>-</v>
      </c>
      <c r="V17" t="str">
        <f t="shared" si="10"/>
        <v>-</v>
      </c>
      <c r="W17" t="str">
        <f t="shared" si="10"/>
        <v>-</v>
      </c>
      <c r="X17" t="str">
        <f t="shared" si="10"/>
        <v>-</v>
      </c>
      <c r="Y17" t="str">
        <f t="shared" si="10"/>
        <v>-</v>
      </c>
      <c r="Z17" t="str">
        <f t="shared" si="10"/>
        <v>-</v>
      </c>
      <c r="AA17" t="str">
        <f>IF(AA14="-","-",S9)</f>
        <v>-</v>
      </c>
      <c r="AB17" t="str">
        <f>IF(AB14="-","-",T9)</f>
        <v>-</v>
      </c>
      <c r="AC17" t="str">
        <f>IF(AC14="-","-",U9)</f>
        <v>-</v>
      </c>
      <c r="AG17" t="s">
        <v>17</v>
      </c>
    </row>
    <row r="18" spans="4:33" ht="15" hidden="1">
      <c r="D18">
        <f>O17-$D$6</f>
        <v>100</v>
      </c>
      <c r="E18">
        <f>D17-$E$6</f>
        <v>102</v>
      </c>
      <c r="F18">
        <f>E17-$F$6</f>
        <v>101</v>
      </c>
      <c r="G18">
        <f>F17-$G$6</f>
        <v>102</v>
      </c>
      <c r="H18">
        <f>G17-$H$6</f>
        <v>101</v>
      </c>
      <c r="I18" s="15">
        <f>H17-$I$6</f>
        <v>102</v>
      </c>
      <c r="J18">
        <f>I17-$J$6</f>
        <v>102</v>
      </c>
      <c r="K18">
        <f>J17-$K$6</f>
        <v>100</v>
      </c>
      <c r="L18">
        <f>K17-$L$6</f>
        <v>101</v>
      </c>
      <c r="M18">
        <f>L17-$M$6</f>
        <v>100</v>
      </c>
      <c r="N18">
        <f>M17-$N$6</f>
        <v>111</v>
      </c>
      <c r="O18">
        <f>N17-$O$6</f>
        <v>100</v>
      </c>
      <c r="R18" t="str">
        <f>IF(R15="-","-",T9)</f>
        <v>-</v>
      </c>
      <c r="S18" t="str">
        <f aca="true" t="shared" si="11" ref="S18:Z18">IF(S15="-","-",U9)</f>
        <v>-</v>
      </c>
      <c r="T18" t="str">
        <f t="shared" si="11"/>
        <v>-</v>
      </c>
      <c r="U18" t="str">
        <f t="shared" si="11"/>
        <v>-</v>
      </c>
      <c r="V18" t="str">
        <f t="shared" si="11"/>
        <v>-</v>
      </c>
      <c r="W18" t="str">
        <f t="shared" si="11"/>
        <v>-</v>
      </c>
      <c r="X18" t="str">
        <f t="shared" si="11"/>
        <v>-</v>
      </c>
      <c r="Y18" t="str">
        <f t="shared" si="11"/>
        <v>-</v>
      </c>
      <c r="Z18" t="str">
        <f t="shared" si="11"/>
        <v>-</v>
      </c>
      <c r="AA18" t="str">
        <f>IF(AA15="-","-",AC9)</f>
        <v>-</v>
      </c>
      <c r="AB18" t="str">
        <f>IF(AB15="-","-",R9)</f>
        <v>-</v>
      </c>
      <c r="AC18" t="str">
        <f>IF(AC15="-","-",S9)</f>
        <v>-</v>
      </c>
      <c r="AG18" t="s">
        <v>18</v>
      </c>
    </row>
    <row r="19" spans="4:29" ht="15" hidden="1">
      <c r="D19">
        <f>O18-$D$6</f>
        <v>69</v>
      </c>
      <c r="E19">
        <f>D18-$E$6</f>
        <v>71</v>
      </c>
      <c r="F19">
        <f>E18-$F$6</f>
        <v>71</v>
      </c>
      <c r="G19">
        <f>F18-$G$6</f>
        <v>71</v>
      </c>
      <c r="H19">
        <f>G18-$H$6</f>
        <v>71</v>
      </c>
      <c r="I19">
        <f>H18-$I$6</f>
        <v>71</v>
      </c>
      <c r="J19" s="15">
        <f>I18-$J$6</f>
        <v>71</v>
      </c>
      <c r="K19">
        <f>J18-$K$6</f>
        <v>71</v>
      </c>
      <c r="L19">
        <f>K18-$L$6</f>
        <v>70</v>
      </c>
      <c r="M19">
        <f>L18-$M$6</f>
        <v>70</v>
      </c>
      <c r="N19">
        <f>M18-$N$6</f>
        <v>70</v>
      </c>
      <c r="O19">
        <f>N18-$O$6</f>
        <v>80</v>
      </c>
      <c r="Q19" t="s">
        <v>20</v>
      </c>
      <c r="R19">
        <f>SUM(R16:R18)</f>
        <v>0</v>
      </c>
      <c r="S19">
        <f aca="true" t="shared" si="12" ref="S19:AC19">SUM(S16:S18)</f>
        <v>0</v>
      </c>
      <c r="T19">
        <f t="shared" si="12"/>
        <v>0</v>
      </c>
      <c r="U19">
        <f t="shared" si="12"/>
        <v>0</v>
      </c>
      <c r="V19">
        <f t="shared" si="12"/>
        <v>0</v>
      </c>
      <c r="W19">
        <f t="shared" si="12"/>
        <v>0</v>
      </c>
      <c r="X19">
        <f t="shared" si="12"/>
        <v>0</v>
      </c>
      <c r="Y19">
        <f t="shared" si="12"/>
        <v>0</v>
      </c>
      <c r="Z19">
        <f t="shared" si="12"/>
        <v>0</v>
      </c>
      <c r="AA19">
        <f t="shared" si="12"/>
        <v>0</v>
      </c>
      <c r="AB19">
        <f t="shared" si="12"/>
        <v>0</v>
      </c>
      <c r="AC19">
        <f t="shared" si="12"/>
        <v>0</v>
      </c>
    </row>
    <row r="20" spans="4:15" ht="15" hidden="1">
      <c r="D20">
        <f>O19-$D$6</f>
        <v>49</v>
      </c>
      <c r="E20">
        <f>D19-$E$6</f>
        <v>40</v>
      </c>
      <c r="F20">
        <f>E19-$F$6</f>
        <v>40</v>
      </c>
      <c r="G20">
        <f>F19-$G$6</f>
        <v>41</v>
      </c>
      <c r="H20">
        <f>G19-$H$6</f>
        <v>40</v>
      </c>
      <c r="I20">
        <f>H19-$I$6</f>
        <v>41</v>
      </c>
      <c r="J20">
        <f>I19-$J$6</f>
        <v>40</v>
      </c>
      <c r="K20" s="15">
        <f>J19-$K$6</f>
        <v>40</v>
      </c>
      <c r="L20">
        <f>K19-$L$6</f>
        <v>41</v>
      </c>
      <c r="M20">
        <f>L19-$M$6</f>
        <v>39</v>
      </c>
      <c r="N20">
        <f>M19-$N$6</f>
        <v>40</v>
      </c>
      <c r="O20">
        <f>N19-$O$6</f>
        <v>39</v>
      </c>
    </row>
    <row r="21" spans="4:31" ht="15" hidden="1">
      <c r="D21">
        <f>O20-$D$6</f>
        <v>8</v>
      </c>
      <c r="E21">
        <f>D20-$E$6</f>
        <v>20</v>
      </c>
      <c r="F21">
        <f>E20-$F$6</f>
        <v>9</v>
      </c>
      <c r="G21">
        <f>F20-$G$6</f>
        <v>10</v>
      </c>
      <c r="H21">
        <f>G20-$H$6</f>
        <v>10</v>
      </c>
      <c r="I21">
        <f>H20-$I$6</f>
        <v>10</v>
      </c>
      <c r="J21">
        <f>I20-$J$6</f>
        <v>10</v>
      </c>
      <c r="K21">
        <f>J20-$K$6</f>
        <v>9</v>
      </c>
      <c r="L21" s="15">
        <f>K20-$L$6</f>
        <v>10</v>
      </c>
      <c r="M21">
        <f>L20-$M$6</f>
        <v>10</v>
      </c>
      <c r="N21">
        <f>M20-$N$6</f>
        <v>9</v>
      </c>
      <c r="O21">
        <f>N20-$O$6</f>
        <v>9</v>
      </c>
      <c r="Q21" t="s">
        <v>24</v>
      </c>
      <c r="R21" s="30" t="str">
        <f>IF(NOT(R13="-"),R13,IF(NOT(R14="-"),R14,IF(NOT(R15="-"),R15,"-")))</f>
        <v>-</v>
      </c>
      <c r="S21" s="30" t="str">
        <f aca="true" t="shared" si="13" ref="S21:AC21">IF(NOT(S13="-"),S13,IF(NOT(S14="-"),S14,IF(NOT(S15="-"),S15,"-")))</f>
        <v>-</v>
      </c>
      <c r="T21" s="30">
        <f t="shared" si="13"/>
        <v>20</v>
      </c>
      <c r="U21" s="30" t="str">
        <f t="shared" si="13"/>
        <v>-</v>
      </c>
      <c r="V21" s="30" t="str">
        <f t="shared" si="13"/>
        <v>-</v>
      </c>
      <c r="W21" s="30" t="str">
        <f t="shared" si="13"/>
        <v>-</v>
      </c>
      <c r="X21" s="30" t="str">
        <f t="shared" si="13"/>
        <v>-</v>
      </c>
      <c r="Y21" s="30" t="str">
        <f t="shared" si="13"/>
        <v>-</v>
      </c>
      <c r="Z21" s="30" t="str">
        <f t="shared" si="13"/>
        <v>-</v>
      </c>
      <c r="AA21" s="30" t="str">
        <f t="shared" si="13"/>
        <v>-</v>
      </c>
      <c r="AB21" s="30" t="str">
        <f t="shared" si="13"/>
        <v>-</v>
      </c>
      <c r="AC21" s="30" t="str">
        <f t="shared" si="13"/>
        <v>-</v>
      </c>
      <c r="AD21" s="30">
        <f>MAX(R21:AC21)</f>
        <v>20</v>
      </c>
      <c r="AE21">
        <f>C30</f>
        <v>10</v>
      </c>
    </row>
    <row r="22" spans="18:31" ht="15" hidden="1">
      <c r="R22" s="2" t="s">
        <v>4</v>
      </c>
      <c r="S22" s="2" t="s">
        <v>9</v>
      </c>
      <c r="T22" s="2" t="s">
        <v>10</v>
      </c>
      <c r="U22" s="2" t="s">
        <v>11</v>
      </c>
      <c r="V22" s="2" t="s">
        <v>12</v>
      </c>
      <c r="W22" s="2" t="s">
        <v>13</v>
      </c>
      <c r="X22" s="2" t="s">
        <v>14</v>
      </c>
      <c r="Y22" s="2" t="s">
        <v>15</v>
      </c>
      <c r="Z22" s="2" t="s">
        <v>16</v>
      </c>
      <c r="AA22" s="2" t="s">
        <v>5</v>
      </c>
      <c r="AB22" s="2" t="s">
        <v>17</v>
      </c>
      <c r="AC22" s="2" t="s">
        <v>18</v>
      </c>
      <c r="AD22" t="str">
        <f>HLOOKUP(AD21,R21:AC22,2,FALSE)</f>
        <v>березень</v>
      </c>
      <c r="AE22" t="str">
        <f>C31</f>
        <v>червень</v>
      </c>
    </row>
    <row r="23" ht="15" hidden="1"/>
    <row r="24" spans="4:15" ht="15" hidden="1">
      <c r="D24" t="str">
        <f>IF(G8=0,"-",IF(O21&lt;1,"м",IF(O21&gt;D6,"б",O21)))</f>
        <v>-</v>
      </c>
      <c r="E24" t="str">
        <f aca="true" t="shared" si="14" ref="E24:L24">IF(H8=0,"-",IF(D21&lt;1,"м",IF(D21&gt;E6,"б",D21)))</f>
        <v>-</v>
      </c>
      <c r="F24">
        <f t="shared" si="14"/>
        <v>20</v>
      </c>
      <c r="G24" t="str">
        <f t="shared" si="14"/>
        <v>-</v>
      </c>
      <c r="H24" t="str">
        <f t="shared" si="14"/>
        <v>-</v>
      </c>
      <c r="I24" t="str">
        <f t="shared" si="14"/>
        <v>-</v>
      </c>
      <c r="J24" t="str">
        <f t="shared" si="14"/>
        <v>-</v>
      </c>
      <c r="K24" t="str">
        <f t="shared" si="14"/>
        <v>-</v>
      </c>
      <c r="L24" t="str">
        <f t="shared" si="14"/>
        <v>-</v>
      </c>
      <c r="M24" t="str">
        <f>IF(D8=0,"-",IF(L21&lt;1,"м",IF(L21&gt;M6,"б",L21)))</f>
        <v>-</v>
      </c>
      <c r="N24" t="str">
        <f>IF(E8=0,"-",IF(M21&lt;1,"м",IF(M21&gt;N6,"б",M21)))</f>
        <v>-</v>
      </c>
      <c r="O24" t="str">
        <f>IF(F8=0,"-",IF(N21&lt;1,"м",IF(N21&gt;O6,"б",N21)))</f>
        <v>-</v>
      </c>
    </row>
    <row r="25" spans="4:15" ht="15" hidden="1">
      <c r="D25" t="str">
        <f>IF(E24="м",D6+D21,"-")</f>
        <v>-</v>
      </c>
      <c r="E25" t="str">
        <f aca="true" t="shared" si="15" ref="E25:N25">IF(F24="м",E6+E21,"-")</f>
        <v>-</v>
      </c>
      <c r="F25" t="str">
        <f t="shared" si="15"/>
        <v>-</v>
      </c>
      <c r="G25" t="str">
        <f t="shared" si="15"/>
        <v>-</v>
      </c>
      <c r="H25" t="str">
        <f t="shared" si="15"/>
        <v>-</v>
      </c>
      <c r="I25" t="str">
        <f t="shared" si="15"/>
        <v>-</v>
      </c>
      <c r="J25" t="str">
        <f t="shared" si="15"/>
        <v>-</v>
      </c>
      <c r="K25" t="str">
        <f t="shared" si="15"/>
        <v>-</v>
      </c>
      <c r="L25" t="str">
        <f t="shared" si="15"/>
        <v>-</v>
      </c>
      <c r="M25" t="str">
        <f t="shared" si="15"/>
        <v>-</v>
      </c>
      <c r="N25" t="str">
        <f t="shared" si="15"/>
        <v>-</v>
      </c>
      <c r="O25" t="str">
        <f>IF(D24="м",O6+O21,"-")</f>
        <v>-</v>
      </c>
    </row>
    <row r="26" spans="4:15" ht="15" hidden="1">
      <c r="D26" t="str">
        <f>IF(O24="б",N21-O6,"-")</f>
        <v>-</v>
      </c>
      <c r="E26" t="str">
        <f>IF(D24="б",O21-D6,"-")</f>
        <v>-</v>
      </c>
      <c r="F26" t="str">
        <f aca="true" t="shared" si="16" ref="F26:O26">IF(E24="б",D21-E6,"-")</f>
        <v>-</v>
      </c>
      <c r="G26" t="str">
        <f t="shared" si="16"/>
        <v>-</v>
      </c>
      <c r="H26" t="str">
        <f t="shared" si="16"/>
        <v>-</v>
      </c>
      <c r="I26" t="str">
        <f t="shared" si="16"/>
        <v>-</v>
      </c>
      <c r="J26" t="str">
        <f t="shared" si="16"/>
        <v>-</v>
      </c>
      <c r="K26" t="str">
        <f t="shared" si="16"/>
        <v>-</v>
      </c>
      <c r="L26" t="str">
        <f t="shared" si="16"/>
        <v>-</v>
      </c>
      <c r="M26" t="str">
        <f t="shared" si="16"/>
        <v>-</v>
      </c>
      <c r="N26" t="str">
        <f t="shared" si="16"/>
        <v>-</v>
      </c>
      <c r="O26" t="str">
        <f t="shared" si="16"/>
        <v>-</v>
      </c>
    </row>
    <row r="27" ht="15" hidden="1"/>
    <row r="28" spans="5:7" ht="15">
      <c r="E28" s="28"/>
      <c r="F28" s="28"/>
      <c r="G28" s="28"/>
    </row>
    <row r="29" spans="2:6" ht="15.75" thickBot="1">
      <c r="B29" s="31"/>
      <c r="C29" s="32" t="s">
        <v>0</v>
      </c>
      <c r="D29" s="33"/>
      <c r="E29" s="32" t="s">
        <v>1</v>
      </c>
      <c r="F29" s="34"/>
    </row>
    <row r="30" spans="2:6" ht="27" thickBot="1">
      <c r="B30" s="35" t="s">
        <v>2</v>
      </c>
      <c r="C30" s="46">
        <v>10</v>
      </c>
      <c r="D30" s="36"/>
      <c r="E30" s="44">
        <f>AD21</f>
        <v>20</v>
      </c>
      <c r="F30" s="37"/>
    </row>
    <row r="31" spans="2:6" ht="15.75" thickBot="1">
      <c r="B31" s="35" t="s">
        <v>3</v>
      </c>
      <c r="C31" s="47" t="s">
        <v>13</v>
      </c>
      <c r="D31" s="36"/>
      <c r="E31" s="45" t="str">
        <f>AD22</f>
        <v>березень</v>
      </c>
      <c r="F31" s="37"/>
    </row>
    <row r="32" spans="2:8" ht="15.75" thickBot="1">
      <c r="B32" s="38"/>
      <c r="C32" s="48"/>
      <c r="D32" s="36"/>
      <c r="E32" s="45">
        <f>E48</f>
        <v>2012</v>
      </c>
      <c r="F32" s="39"/>
      <c r="G32" s="28"/>
      <c r="H32" s="28"/>
    </row>
    <row r="33" spans="2:6" ht="30.75" thickBot="1">
      <c r="B33" s="35" t="s">
        <v>6</v>
      </c>
      <c r="C33" s="49">
        <v>284</v>
      </c>
      <c r="D33" s="36"/>
      <c r="E33" s="36"/>
      <c r="F33" s="37"/>
    </row>
    <row r="34" spans="2:6" ht="30.75" thickBot="1">
      <c r="B34" s="35" t="s">
        <v>7</v>
      </c>
      <c r="C34" s="50">
        <v>2011</v>
      </c>
      <c r="D34" s="36"/>
      <c r="E34" s="36"/>
      <c r="F34" s="37"/>
    </row>
    <row r="35" spans="2:6" ht="15">
      <c r="B35" s="40"/>
      <c r="C35" s="3"/>
      <c r="D35" s="3"/>
      <c r="E35" s="3"/>
      <c r="F35" s="41"/>
    </row>
    <row r="37" spans="2:5" ht="15" hidden="1">
      <c r="B37" s="42">
        <v>1</v>
      </c>
      <c r="C37" s="42">
        <v>40544</v>
      </c>
      <c r="D37">
        <f>C37-B37</f>
        <v>40543</v>
      </c>
      <c r="E37">
        <f>C34-2011</f>
        <v>0</v>
      </c>
    </row>
    <row r="38" spans="2:6" ht="15" hidden="1">
      <c r="B38">
        <f>C34-2011</f>
        <v>0</v>
      </c>
      <c r="C38">
        <f>IF(MOD(C34-2012,4)=0,1,0)</f>
        <v>0</v>
      </c>
      <c r="D38">
        <v>365</v>
      </c>
      <c r="E38">
        <f>MOD(C34-2013,4)</f>
        <v>2</v>
      </c>
      <c r="F38">
        <f>(C34-2013-E38)/4</f>
        <v>-1</v>
      </c>
    </row>
    <row r="39" spans="2:6" ht="15" hidden="1">
      <c r="B39" s="42">
        <f>C30+D37+D38*E37+F40</f>
        <v>40553</v>
      </c>
      <c r="C39">
        <f>HLOOKUP(C31,B42:M44,3,FALSE)</f>
        <v>151</v>
      </c>
      <c r="D39" s="42">
        <f>B39+C39</f>
        <v>40704</v>
      </c>
      <c r="F39">
        <f>(C34-2013)/4+1</f>
        <v>0.5</v>
      </c>
    </row>
    <row r="40" ht="15" hidden="1">
      <c r="F40">
        <f>ROUNDDOWN(F39,0)</f>
        <v>0</v>
      </c>
    </row>
    <row r="41" spans="2:13" ht="15" hidden="1">
      <c r="B41">
        <v>31</v>
      </c>
      <c r="C41">
        <f>28+C38</f>
        <v>28</v>
      </c>
      <c r="D41">
        <v>31</v>
      </c>
      <c r="E41">
        <v>30</v>
      </c>
      <c r="F41">
        <v>31</v>
      </c>
      <c r="G41">
        <v>30</v>
      </c>
      <c r="H41">
        <v>31</v>
      </c>
      <c r="I41">
        <v>31</v>
      </c>
      <c r="J41">
        <v>30</v>
      </c>
      <c r="K41">
        <v>31</v>
      </c>
      <c r="L41">
        <v>30</v>
      </c>
      <c r="M41">
        <v>31</v>
      </c>
    </row>
    <row r="42" spans="2:13" ht="15" hidden="1">
      <c r="B42" t="s">
        <v>4</v>
      </c>
      <c r="C42" t="s">
        <v>9</v>
      </c>
      <c r="D42" t="s">
        <v>10</v>
      </c>
      <c r="E42" t="s">
        <v>11</v>
      </c>
      <c r="F42" t="s">
        <v>12</v>
      </c>
      <c r="G42" t="s">
        <v>13</v>
      </c>
      <c r="H42" t="s">
        <v>14</v>
      </c>
      <c r="I42" t="s">
        <v>15</v>
      </c>
      <c r="J42" t="s">
        <v>16</v>
      </c>
      <c r="K42" t="s">
        <v>5</v>
      </c>
      <c r="L42" t="s">
        <v>17</v>
      </c>
      <c r="M42" t="s">
        <v>18</v>
      </c>
    </row>
    <row r="43" spans="2:13" ht="15" hidden="1">
      <c r="B43">
        <f>B41</f>
        <v>31</v>
      </c>
      <c r="C43">
        <f>B43+C41</f>
        <v>59</v>
      </c>
      <c r="D43">
        <f>C43+D41</f>
        <v>90</v>
      </c>
      <c r="E43">
        <f aca="true" t="shared" si="17" ref="E43:M43">D43+E41</f>
        <v>120</v>
      </c>
      <c r="F43">
        <f t="shared" si="17"/>
        <v>151</v>
      </c>
      <c r="G43">
        <f t="shared" si="17"/>
        <v>181</v>
      </c>
      <c r="H43">
        <f t="shared" si="17"/>
        <v>212</v>
      </c>
      <c r="I43">
        <f t="shared" si="17"/>
        <v>243</v>
      </c>
      <c r="J43">
        <f t="shared" si="17"/>
        <v>273</v>
      </c>
      <c r="K43">
        <f t="shared" si="17"/>
        <v>304</v>
      </c>
      <c r="L43">
        <f t="shared" si="17"/>
        <v>334</v>
      </c>
      <c r="M43">
        <f t="shared" si="17"/>
        <v>365</v>
      </c>
    </row>
    <row r="44" spans="3:13" ht="15" hidden="1">
      <c r="C44">
        <f>B43</f>
        <v>31</v>
      </c>
      <c r="D44">
        <f aca="true" t="shared" si="18" ref="D44:M44">C43</f>
        <v>59</v>
      </c>
      <c r="E44">
        <f t="shared" si="18"/>
        <v>90</v>
      </c>
      <c r="F44">
        <f t="shared" si="18"/>
        <v>120</v>
      </c>
      <c r="G44">
        <f t="shared" si="18"/>
        <v>151</v>
      </c>
      <c r="H44">
        <f t="shared" si="18"/>
        <v>181</v>
      </c>
      <c r="I44">
        <f t="shared" si="18"/>
        <v>212</v>
      </c>
      <c r="J44">
        <f t="shared" si="18"/>
        <v>243</v>
      </c>
      <c r="K44">
        <f t="shared" si="18"/>
        <v>273</v>
      </c>
      <c r="L44">
        <f t="shared" si="18"/>
        <v>304</v>
      </c>
      <c r="M44">
        <f t="shared" si="18"/>
        <v>334</v>
      </c>
    </row>
    <row r="45" ht="15" hidden="1"/>
    <row r="46" spans="3:4" ht="15" hidden="1">
      <c r="C46" s="42">
        <f>D39</f>
        <v>40704</v>
      </c>
      <c r="D46" s="42">
        <f>C46+C33</f>
        <v>40988</v>
      </c>
    </row>
    <row r="47" spans="3:5" ht="15" hidden="1">
      <c r="C47" s="42">
        <f>1+D37+D38*E37+F40</f>
        <v>40544</v>
      </c>
      <c r="D47">
        <f>D46-C47</f>
        <v>444</v>
      </c>
      <c r="E47">
        <f>IF(C38=0,365,366)</f>
        <v>365</v>
      </c>
    </row>
    <row r="48" ht="15" hidden="1">
      <c r="E48">
        <f>IF(D47&gt;=E47,C34+1,C34)</f>
        <v>2012</v>
      </c>
    </row>
    <row r="49" ht="15" hidden="1">
      <c r="E49" s="42">
        <f>C47+E47</f>
        <v>40909</v>
      </c>
    </row>
  </sheetData>
  <sheetProtection password="CDE4" sheet="1"/>
  <mergeCells count="1">
    <mergeCell ref="Q13:Q15"/>
  </mergeCells>
  <dataValidations count="4">
    <dataValidation type="list" allowBlank="1" showInputMessage="1" showErrorMessage="1" sqref="C31">
      <formula1>$AG$7:$AG$18</formula1>
    </dataValidation>
    <dataValidation type="list" allowBlank="1" showInputMessage="1" showErrorMessage="1" sqref="C30">
      <formula1>$AH$3:$BL$3</formula1>
    </dataValidation>
    <dataValidation type="list" allowBlank="1" showInputMessage="1" showErrorMessage="1" sqref="C33">
      <formula1>$AH$5:$BJ$5</formula1>
    </dataValidation>
    <dataValidation type="list" allowBlank="1" showInputMessage="1" showErrorMessage="1" sqref="C34">
      <formula1>$AH$6:$BL$6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РОЗРАХУНОК ОТЕЛУ</dc:title>
  <dc:subject/>
  <dc:creator/>
  <cp:keywords/>
  <dc:description/>
  <cp:lastModifiedBy>Admin</cp:lastModifiedBy>
  <dcterms:created xsi:type="dcterms:W3CDTF">2011-07-02T09:09:13Z</dcterms:created>
  <dcterms:modified xsi:type="dcterms:W3CDTF">2011-07-03T15:59:42Z</dcterms:modified>
  <cp:category/>
  <cp:version/>
  <cp:contentType/>
  <cp:contentStatus/>
</cp:coreProperties>
</file>